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731" firstSheet="3" activeTab="1"/>
  </bookViews>
  <sheets>
    <sheet name="控制价分析表" sheetId="6" state="hidden" r:id="rId1"/>
    <sheet name="地下钢筋" sheetId="40" r:id="rId2"/>
    <sheet name="地上砂浆水泥砂石砌体" sheetId="36" state="hidden" r:id="rId3"/>
  </sheets>
  <definedNames>
    <definedName name="_xlnm._FilterDatabase" localSheetId="0" hidden="1">控制价分析表!$A$5:$L$25</definedName>
    <definedName name="_xlnm.Print_Area" localSheetId="0">控制价分析表!$A$1:$L$25</definedName>
    <definedName name="_xlnm.Print_Titles" localSheetId="0">控制价分析表!$1:$4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<sst xmlns="http://schemas.openxmlformats.org/spreadsheetml/2006/main" count="113" uniqueCount="75">
  <si>
    <t>工程项目单价分析表</t>
  </si>
  <si>
    <t>项目名称</t>
  </si>
  <si>
    <t>成本合价
（含税）</t>
  </si>
  <si>
    <r>
      <rPr>
        <sz val="11"/>
        <rFont val="宋体"/>
        <charset val="134"/>
      </rPr>
      <t>预算单价</t>
    </r>
    <r>
      <rPr>
        <sz val="11"/>
        <rFont val="Arial Narrow"/>
        <charset val="134"/>
      </rPr>
      <t xml:space="preserve">
</t>
    </r>
    <r>
      <rPr>
        <sz val="11"/>
        <rFont val="宋体"/>
        <charset val="134"/>
      </rPr>
      <t>（含税）</t>
    </r>
  </si>
  <si>
    <t>预算总价
（含税）</t>
  </si>
  <si>
    <t>类型</t>
  </si>
  <si>
    <t>单位：（元）</t>
  </si>
  <si>
    <t>序号</t>
  </si>
  <si>
    <t>子目名称</t>
  </si>
  <si>
    <t>单位</t>
  </si>
  <si>
    <t>数量</t>
  </si>
  <si>
    <t>单价</t>
  </si>
  <si>
    <t>成本单价
（含税）</t>
  </si>
  <si>
    <t>单项利润</t>
  </si>
  <si>
    <t>单项盈亏比(利润/单项总利润)</t>
  </si>
  <si>
    <t>备注</t>
  </si>
  <si>
    <t>一</t>
  </si>
  <si>
    <t>建筑与装饰工程</t>
  </si>
  <si>
    <t/>
  </si>
  <si>
    <t>钢筋分项工程</t>
  </si>
  <si>
    <t>m3</t>
  </si>
  <si>
    <t>模板分项工程</t>
  </si>
  <si>
    <t>混凝土分项工程</t>
  </si>
  <si>
    <t>脚手架分项工程</t>
  </si>
  <si>
    <t>砖砌体分项工程</t>
  </si>
  <si>
    <t>二次结构工程</t>
  </si>
  <si>
    <t>抹灰工程</t>
  </si>
  <si>
    <t>顶板、底板、侧壁防水及侧壁保温工程</t>
  </si>
  <si>
    <t>楼地面工程</t>
  </si>
  <si>
    <t>屋面工程</t>
  </si>
  <si>
    <t>土石方工程</t>
  </si>
  <si>
    <t>安全文明施工费</t>
  </si>
  <si>
    <t>其它零星工程</t>
  </si>
  <si>
    <t>水电预留预埋</t>
  </si>
  <si>
    <t>5</t>
  </si>
  <si>
    <t xml:space="preserve">桩基工程 </t>
  </si>
  <si>
    <t>6</t>
  </si>
  <si>
    <t>淤泥换填  灰土</t>
  </si>
  <si>
    <t>六</t>
  </si>
  <si>
    <t>含税合计</t>
  </si>
  <si>
    <t>七</t>
  </si>
  <si>
    <t>税率</t>
  </si>
  <si>
    <t>八</t>
  </si>
  <si>
    <t>税金</t>
  </si>
  <si>
    <t>九</t>
  </si>
  <si>
    <t>合计</t>
  </si>
  <si>
    <t>控制价清单表</t>
  </si>
  <si>
    <t>隆润朗景台项目-（车库）钢筋材料采购控制价清单</t>
  </si>
  <si>
    <t>暂定工程量</t>
  </si>
  <si>
    <t>控制价（含税13%）</t>
  </si>
  <si>
    <t>材料单价(元）</t>
  </si>
  <si>
    <t>材料合价(元)</t>
  </si>
  <si>
    <t>φ10以内的盘圆</t>
  </si>
  <si>
    <t>t</t>
  </si>
  <si>
    <t>φ10以内的盘螺</t>
  </si>
  <si>
    <t>螺纹12-14</t>
  </si>
  <si>
    <t>螺纹16</t>
  </si>
  <si>
    <t>螺纹18及以上</t>
  </si>
  <si>
    <t>元</t>
  </si>
  <si>
    <t>四、控制价清单表</t>
  </si>
  <si>
    <t>隆润朗景台项目-（高层、合院、商业及服务用房）砂浆水泥砂石砌体材料采购控制价清单</t>
  </si>
  <si>
    <t>实心砖</t>
  </si>
  <si>
    <t>空心砖</t>
  </si>
  <si>
    <t>多孔砖</t>
  </si>
  <si>
    <t>耐火砖</t>
  </si>
  <si>
    <t>加气混凝土砌块</t>
  </si>
  <si>
    <t>水泥 综合</t>
  </si>
  <si>
    <t>细沙 综合</t>
  </si>
  <si>
    <t>碎石 综合</t>
  </si>
  <si>
    <t>M5湿拌砌筑砂浆</t>
  </si>
  <si>
    <t>M7.5湿拌砌筑砂浆</t>
  </si>
  <si>
    <t>M15湿拌地面砂浆</t>
  </si>
  <si>
    <t>M20湿拌地面砂浆</t>
  </si>
  <si>
    <t>M15湿拌抹灰砂浆</t>
  </si>
  <si>
    <t>M20湿拌抹灰砂浆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</si>
</sst>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;[Red]\-#,##0.00\ "/>
    <numFmt numFmtId="178" formatCode="0.00_);[Red]\(0.00\)"/>
  </numFmts>
  <fonts count="31">
    <font>
      <sz val="11"/>
      <name val="宋体"/>
      <charset val="134"/>
    </font>
    <font>
      <sz val="11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b/>
      <sz val="11"/>
      <color theme="1"/>
      <name val="宋体"/>
      <charset val="134"/>
      <scheme val="major"/>
    </font>
    <font>
      <b/>
      <sz val="11"/>
      <name val="宋体"/>
      <charset val="134"/>
    </font>
    <font>
      <sz val="11"/>
      <name val="Arial Narrow"/>
      <charset val="134"/>
    </font>
    <font>
      <b/>
      <sz val="18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9857783745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8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82">
    <xf numFmtId="0" fontId="0" fillId="0" borderId="0" xfId="0"/>
    <xf numFmtId="0" fontId="1" fillId="0" borderId="0" xfId="0" applyFont="1" applyFill="1" applyAlignment="1"/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176" fontId="1" fillId="0" borderId="0" xfId="0" applyNumberFormat="1" applyFont="1" applyFill="1" applyAlignment="1"/>
    <xf numFmtId="0" fontId="4" fillId="0" borderId="1" xfId="0" applyFont="1" applyFill="1" applyBorder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vertical="center"/>
    </xf>
    <xf numFmtId="177" fontId="0" fillId="0" borderId="0" xfId="0" applyNumberFormat="1" applyAlignment="1">
      <alignment horizontal="center" vertical="center"/>
    </xf>
    <xf numFmtId="177" fontId="6" fillId="0" borderId="0" xfId="0" applyNumberFormat="1" applyFont="1" applyAlignment="1">
      <alignment horizontal="right" vertical="center"/>
    </xf>
    <xf numFmtId="177" fontId="7" fillId="0" borderId="0" xfId="0" applyNumberFormat="1" applyFont="1" applyAlignment="1">
      <alignment vertical="center"/>
    </xf>
    <xf numFmtId="177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 applyAlignment="1">
      <alignment vertical="center" wrapText="1"/>
    </xf>
    <xf numFmtId="178" fontId="0" fillId="0" borderId="0" xfId="0" applyNumberFormat="1" applyAlignment="1">
      <alignment vertical="center"/>
    </xf>
    <xf numFmtId="49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right" vertical="center"/>
    </xf>
    <xf numFmtId="0" fontId="8" fillId="0" borderId="0" xfId="0" applyFont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177" fontId="0" fillId="2" borderId="1" xfId="0" applyNumberFormat="1" applyFill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178" fontId="9" fillId="3" borderId="1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right" vertical="center"/>
    </xf>
    <xf numFmtId="178" fontId="9" fillId="3" borderId="1" xfId="0" applyNumberFormat="1" applyFont="1" applyFill="1" applyBorder="1" applyAlignment="1">
      <alignment horizontal="right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178" fontId="10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right" vertical="center"/>
    </xf>
    <xf numFmtId="178" fontId="7" fillId="0" borderId="1" xfId="0" applyNumberFormat="1" applyFont="1" applyBorder="1" applyAlignment="1">
      <alignment horizontal="right" vertical="center" wrapText="1"/>
    </xf>
    <xf numFmtId="178" fontId="10" fillId="0" borderId="1" xfId="0" applyNumberFormat="1" applyFont="1" applyBorder="1" applyAlignment="1">
      <alignment horizontal="right" vertical="center" wrapText="1"/>
    </xf>
    <xf numFmtId="49" fontId="6" fillId="4" borderId="1" xfId="0" applyNumberFormat="1" applyFont="1" applyFill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left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178" fontId="9" fillId="4" borderId="1" xfId="0" applyNumberFormat="1" applyFont="1" applyFill="1" applyBorder="1" applyAlignment="1">
      <alignment horizontal="center" vertical="center" wrapText="1"/>
    </xf>
    <xf numFmtId="178" fontId="6" fillId="4" borderId="1" xfId="0" applyNumberFormat="1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178" fontId="6" fillId="4" borderId="1" xfId="0" applyNumberFormat="1" applyFont="1" applyFill="1" applyBorder="1" applyAlignment="1">
      <alignment horizontal="center" vertical="center"/>
    </xf>
    <xf numFmtId="178" fontId="6" fillId="4" borderId="1" xfId="3" applyNumberFormat="1" applyFont="1" applyFill="1" applyBorder="1" applyAlignment="1">
      <alignment horizontal="right" vertical="center"/>
    </xf>
    <xf numFmtId="10" fontId="6" fillId="4" borderId="1" xfId="3" applyNumberFormat="1" applyFont="1" applyFill="1" applyBorder="1" applyAlignment="1">
      <alignment horizontal="right" vertical="center"/>
    </xf>
    <xf numFmtId="178" fontId="6" fillId="4" borderId="1" xfId="0" applyNumberFormat="1" applyFont="1" applyFill="1" applyBorder="1" applyAlignment="1">
      <alignment horizontal="right" vertical="center"/>
    </xf>
    <xf numFmtId="0" fontId="8" fillId="2" borderId="0" xfId="0" applyFont="1" applyFill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10" fontId="6" fillId="3" borderId="1" xfId="3" applyNumberFormat="1" applyFont="1" applyFill="1" applyBorder="1" applyAlignment="1">
      <alignment vertical="center"/>
    </xf>
    <xf numFmtId="177" fontId="6" fillId="3" borderId="1" xfId="0" applyNumberFormat="1" applyFont="1" applyFill="1" applyBorder="1" applyAlignment="1">
      <alignment vertical="center" wrapText="1"/>
    </xf>
    <xf numFmtId="176" fontId="0" fillId="0" borderId="1" xfId="0" applyNumberFormat="1" applyBorder="1" applyAlignment="1">
      <alignment vertical="center"/>
    </xf>
    <xf numFmtId="10" fontId="0" fillId="0" borderId="1" xfId="3" applyNumberFormat="1" applyFont="1" applyFill="1" applyBorder="1" applyAlignment="1">
      <alignment vertical="center"/>
    </xf>
    <xf numFmtId="177" fontId="0" fillId="0" borderId="1" xfId="0" applyNumberFormat="1" applyBorder="1" applyAlignment="1">
      <alignment vertical="center" wrapText="1"/>
    </xf>
    <xf numFmtId="178" fontId="6" fillId="4" borderId="1" xfId="0" applyNumberFormat="1" applyFont="1" applyFill="1" applyBorder="1" applyAlignment="1">
      <alignment vertical="center" wrapText="1"/>
    </xf>
    <xf numFmtId="10" fontId="6" fillId="4" borderId="1" xfId="3" applyNumberFormat="1" applyFont="1" applyFill="1" applyBorder="1" applyAlignment="1">
      <alignment vertical="center"/>
    </xf>
    <xf numFmtId="177" fontId="6" fillId="4" borderId="1" xfId="0" applyNumberFormat="1" applyFont="1" applyFill="1" applyBorder="1" applyAlignment="1">
      <alignment vertical="center" wrapText="1"/>
    </xf>
    <xf numFmtId="10" fontId="6" fillId="4" borderId="1" xfId="3" applyNumberFormat="1" applyFont="1" applyFill="1" applyBorder="1" applyAlignment="1">
      <alignment vertical="center" wrapText="1"/>
    </xf>
    <xf numFmtId="176" fontId="6" fillId="4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outlinePr summaryBelow="0" summaryRight="0"/>
  </sheetPr>
  <dimension ref="A1:L25"/>
  <sheetViews>
    <sheetView showZeros="0" zoomScale="85" zoomScaleNormal="85" zoomScaleSheetLayoutView="55" workbookViewId="0">
      <pane ySplit="4" topLeftCell="A5" activePane="bottomLeft" state="frozen"/>
      <selection/>
      <selection pane="bottomLeft" activeCell="B21" sqref="B21"/>
    </sheetView>
  </sheetViews>
  <sheetFormatPr defaultColWidth="10.125" defaultRowHeight="21" customHeight="1"/>
  <cols>
    <col min="1" max="1" width="14.875" style="20" customWidth="1"/>
    <col min="2" max="2" width="27.125" style="21" customWidth="1"/>
    <col min="3" max="3" width="7.875" style="21" customWidth="1"/>
    <col min="4" max="5" width="12.75" style="22" customWidth="1"/>
    <col min="6" max="6" width="11.625" style="23" customWidth="1"/>
    <col min="7" max="7" width="15.375" style="24" customWidth="1"/>
    <col min="8" max="8" width="11.5" style="25" customWidth="1"/>
    <col min="9" max="9" width="15.375" style="25" customWidth="1"/>
    <col min="10" max="10" width="16" style="26" customWidth="1"/>
    <col min="11" max="11" width="11.125" style="25" customWidth="1"/>
    <col min="12" max="12" width="11.25" style="27" customWidth="1"/>
    <col min="13" max="14" width="10.125" style="28" customWidth="1"/>
    <col min="15" max="15" width="11.5" style="28" customWidth="1"/>
    <col min="16" max="20" width="10.125" style="28" customWidth="1"/>
    <col min="21" max="16362" width="10.125" style="21" customWidth="1"/>
    <col min="16363" max="16384" width="10.125" style="21"/>
  </cols>
  <sheetData>
    <row r="1" customHeight="1" spans="1:12">
      <c r="A1" s="29" t="s">
        <v>0</v>
      </c>
      <c r="B1" s="30"/>
      <c r="C1" s="30"/>
      <c r="D1" s="30"/>
      <c r="E1" s="30"/>
      <c r="F1" s="31"/>
      <c r="G1" s="30"/>
      <c r="H1" s="32"/>
      <c r="I1" s="30"/>
      <c r="J1" s="30"/>
      <c r="K1" s="30"/>
      <c r="L1" s="67"/>
    </row>
    <row r="2" customHeight="1" spans="1:12">
      <c r="A2" s="33" t="s">
        <v>1</v>
      </c>
      <c r="B2" s="34"/>
      <c r="C2" s="35" t="e">
        <f>#REF!</f>
        <v>#REF!</v>
      </c>
      <c r="D2" s="36"/>
      <c r="E2" s="36"/>
      <c r="F2" s="37"/>
      <c r="G2" s="38" t="s">
        <v>2</v>
      </c>
      <c r="H2" s="38" t="s">
        <v>3</v>
      </c>
      <c r="I2" s="41" t="s">
        <v>4</v>
      </c>
      <c r="J2" s="68" t="s">
        <v>5</v>
      </c>
      <c r="K2" s="34"/>
      <c r="L2" s="69" t="s">
        <v>6</v>
      </c>
    </row>
    <row r="3" customHeight="1" spans="1:12">
      <c r="A3" s="33" t="s">
        <v>7</v>
      </c>
      <c r="B3" s="34" t="s">
        <v>8</v>
      </c>
      <c r="C3" s="34" t="s">
        <v>9</v>
      </c>
      <c r="D3" s="39" t="s">
        <v>10</v>
      </c>
      <c r="E3" s="40" t="s">
        <v>11</v>
      </c>
      <c r="F3" s="41" t="s">
        <v>12</v>
      </c>
      <c r="G3" s="42"/>
      <c r="H3" s="42"/>
      <c r="I3" s="70"/>
      <c r="J3" s="68" t="s">
        <v>13</v>
      </c>
      <c r="K3" s="69" t="s">
        <v>14</v>
      </c>
      <c r="L3" s="69" t="s">
        <v>15</v>
      </c>
    </row>
    <row r="4" customHeight="1" spans="1:12">
      <c r="A4" s="33"/>
      <c r="B4" s="34"/>
      <c r="C4" s="34"/>
      <c r="D4" s="39"/>
      <c r="E4" s="40"/>
      <c r="F4" s="43"/>
      <c r="G4" s="42"/>
      <c r="H4" s="42"/>
      <c r="I4" s="71"/>
      <c r="J4" s="68"/>
      <c r="K4" s="69"/>
      <c r="L4" s="69"/>
    </row>
    <row r="5" customHeight="1" spans="1:12">
      <c r="A5" s="44" t="s">
        <v>16</v>
      </c>
      <c r="B5" s="45" t="s">
        <v>17</v>
      </c>
      <c r="C5" s="46"/>
      <c r="D5" s="47"/>
      <c r="E5" s="47" t="s">
        <v>18</v>
      </c>
      <c r="F5" s="48"/>
      <c r="G5" s="49">
        <f>SUM(G6:G21)</f>
        <v>4161826.7</v>
      </c>
      <c r="H5" s="49"/>
      <c r="I5" s="49">
        <f>SUM(I6:I21)</f>
        <v>4329404.3906</v>
      </c>
      <c r="J5" s="49">
        <f>SUM(J6:J21)</f>
        <v>167577.6906</v>
      </c>
      <c r="K5" s="72">
        <f>J5/I5</f>
        <v>0.038706869463117</v>
      </c>
      <c r="L5" s="73"/>
    </row>
    <row r="6" customHeight="1" outlineLevel="1" spans="1:12">
      <c r="A6" s="50">
        <v>1</v>
      </c>
      <c r="B6" s="51" t="s">
        <v>19</v>
      </c>
      <c r="C6" s="52" t="s">
        <v>20</v>
      </c>
      <c r="D6" s="53">
        <v>99299.8</v>
      </c>
      <c r="E6" s="53">
        <v>11.43</v>
      </c>
      <c r="F6" s="54">
        <v>11</v>
      </c>
      <c r="G6" s="55">
        <f>ROUND(F6*D6,2)</f>
        <v>1092297.8</v>
      </c>
      <c r="H6" s="56">
        <f>E6</f>
        <v>11.43</v>
      </c>
      <c r="I6" s="56">
        <f>H6*D6</f>
        <v>1134996.714</v>
      </c>
      <c r="J6" s="74">
        <f>I6-G6</f>
        <v>42698.9139999999</v>
      </c>
      <c r="K6" s="75">
        <f>J6/$I$5</f>
        <v>0.00986253769518683</v>
      </c>
      <c r="L6" s="76"/>
    </row>
    <row r="7" customHeight="1" outlineLevel="1" spans="1:12">
      <c r="A7" s="50">
        <v>2</v>
      </c>
      <c r="B7" s="51" t="s">
        <v>21</v>
      </c>
      <c r="C7" s="52" t="s">
        <v>20</v>
      </c>
      <c r="D7" s="53">
        <v>99299.8</v>
      </c>
      <c r="E7" s="53">
        <v>8.65</v>
      </c>
      <c r="F7" s="54">
        <v>8.5</v>
      </c>
      <c r="G7" s="55">
        <f>ROUND(F7*D7,2)</f>
        <v>844048.3</v>
      </c>
      <c r="H7" s="56">
        <f>E7</f>
        <v>8.65</v>
      </c>
      <c r="I7" s="56">
        <f>H7*D7</f>
        <v>858943.27</v>
      </c>
      <c r="J7" s="74">
        <f>I7-G7</f>
        <v>14894.97</v>
      </c>
      <c r="K7" s="75">
        <f>J7/$I$5</f>
        <v>0.00344042012622797</v>
      </c>
      <c r="L7" s="76"/>
    </row>
    <row r="8" customHeight="1" outlineLevel="1" spans="1:12">
      <c r="A8" s="50">
        <v>3</v>
      </c>
      <c r="B8" s="51" t="s">
        <v>22</v>
      </c>
      <c r="C8" s="52" t="s">
        <v>20</v>
      </c>
      <c r="D8" s="53">
        <v>84324.17</v>
      </c>
      <c r="E8" s="53">
        <v>19.25</v>
      </c>
      <c r="F8" s="54">
        <v>18.5</v>
      </c>
      <c r="G8" s="55">
        <f>ROUND(F8*D8,2)</f>
        <v>1559997.15</v>
      </c>
      <c r="H8" s="56">
        <f>E8</f>
        <v>19.25</v>
      </c>
      <c r="I8" s="56">
        <f>H8*D8</f>
        <v>1623240.2725</v>
      </c>
      <c r="J8" s="74">
        <f>I8-G8</f>
        <v>63243.1225000001</v>
      </c>
      <c r="K8" s="75">
        <f>J8/$I$5</f>
        <v>0.0146078113278846</v>
      </c>
      <c r="L8" s="76"/>
    </row>
    <row r="9" customHeight="1" outlineLevel="1" spans="1:12">
      <c r="A9" s="50">
        <v>4</v>
      </c>
      <c r="B9" s="51" t="s">
        <v>23</v>
      </c>
      <c r="C9" s="52" t="s">
        <v>20</v>
      </c>
      <c r="D9" s="53">
        <v>8962.74</v>
      </c>
      <c r="E9" s="53">
        <v>15.41</v>
      </c>
      <c r="F9" s="54">
        <v>14.5</v>
      </c>
      <c r="G9" s="55">
        <f>ROUND(F9*D9,2)</f>
        <v>129959.73</v>
      </c>
      <c r="H9" s="56">
        <f>E9</f>
        <v>15.41</v>
      </c>
      <c r="I9" s="56">
        <f>H9*D9</f>
        <v>138115.8234</v>
      </c>
      <c r="J9" s="74">
        <f>I9-G9</f>
        <v>8156.0934</v>
      </c>
      <c r="K9" s="75">
        <f>J9/$I$5</f>
        <v>0.00188388347776163</v>
      </c>
      <c r="L9" s="76"/>
    </row>
    <row r="10" customHeight="1" outlineLevel="1" spans="1:12">
      <c r="A10" s="50">
        <v>5</v>
      </c>
      <c r="B10" s="51" t="s">
        <v>24</v>
      </c>
      <c r="C10" s="52"/>
      <c r="D10" s="53"/>
      <c r="E10" s="53"/>
      <c r="F10" s="54"/>
      <c r="G10" s="55"/>
      <c r="H10" s="56"/>
      <c r="I10" s="56"/>
      <c r="J10" s="74"/>
      <c r="K10" s="75"/>
      <c r="L10" s="76"/>
    </row>
    <row r="11" customHeight="1" outlineLevel="1" spans="1:12">
      <c r="A11" s="50">
        <v>6</v>
      </c>
      <c r="B11" s="51" t="s">
        <v>25</v>
      </c>
      <c r="C11" s="52"/>
      <c r="D11" s="53"/>
      <c r="E11" s="53"/>
      <c r="F11" s="54"/>
      <c r="G11" s="55"/>
      <c r="H11" s="56"/>
      <c r="I11" s="56"/>
      <c r="J11" s="74"/>
      <c r="K11" s="75"/>
      <c r="L11" s="76"/>
    </row>
    <row r="12" customHeight="1" outlineLevel="1" spans="1:12">
      <c r="A12" s="50">
        <v>7</v>
      </c>
      <c r="B12" s="51" t="s">
        <v>26</v>
      </c>
      <c r="C12" s="52"/>
      <c r="D12" s="53"/>
      <c r="E12" s="53"/>
      <c r="F12" s="54"/>
      <c r="G12" s="55"/>
      <c r="H12" s="56"/>
      <c r="I12" s="56"/>
      <c r="J12" s="74"/>
      <c r="K12" s="75"/>
      <c r="L12" s="76"/>
    </row>
    <row r="13" customHeight="1" outlineLevel="1" spans="1:12">
      <c r="A13" s="50">
        <v>8</v>
      </c>
      <c r="B13" s="51" t="s">
        <v>27</v>
      </c>
      <c r="C13" s="52"/>
      <c r="D13" s="53"/>
      <c r="E13" s="53"/>
      <c r="F13" s="54"/>
      <c r="G13" s="55"/>
      <c r="H13" s="56"/>
      <c r="I13" s="56"/>
      <c r="J13" s="74"/>
      <c r="K13" s="75"/>
      <c r="L13" s="76"/>
    </row>
    <row r="14" customHeight="1" outlineLevel="1" spans="1:12">
      <c r="A14" s="50">
        <v>9</v>
      </c>
      <c r="B14" s="51" t="s">
        <v>28</v>
      </c>
      <c r="C14" s="52"/>
      <c r="D14" s="53"/>
      <c r="E14" s="53"/>
      <c r="F14" s="54"/>
      <c r="G14" s="55"/>
      <c r="H14" s="56"/>
      <c r="I14" s="56"/>
      <c r="J14" s="74"/>
      <c r="K14" s="75"/>
      <c r="L14" s="76"/>
    </row>
    <row r="15" customHeight="1" outlineLevel="1" spans="1:12">
      <c r="A15" s="50">
        <v>10</v>
      </c>
      <c r="B15" s="51" t="s">
        <v>29</v>
      </c>
      <c r="C15" s="52"/>
      <c r="D15" s="53"/>
      <c r="E15" s="53"/>
      <c r="F15" s="54"/>
      <c r="G15" s="55"/>
      <c r="H15" s="56"/>
      <c r="I15" s="56"/>
      <c r="J15" s="74"/>
      <c r="K15" s="75"/>
      <c r="L15" s="76"/>
    </row>
    <row r="16" customHeight="1" outlineLevel="1" spans="1:12">
      <c r="A16" s="50">
        <v>11</v>
      </c>
      <c r="B16" s="51" t="s">
        <v>30</v>
      </c>
      <c r="C16" s="52"/>
      <c r="D16" s="53"/>
      <c r="E16" s="53"/>
      <c r="F16" s="54"/>
      <c r="G16" s="55"/>
      <c r="H16" s="56"/>
      <c r="I16" s="56"/>
      <c r="J16" s="74"/>
      <c r="K16" s="75"/>
      <c r="L16" s="76"/>
    </row>
    <row r="17" customHeight="1" outlineLevel="1" spans="1:12">
      <c r="A17" s="50">
        <v>12</v>
      </c>
      <c r="B17" s="51" t="s">
        <v>31</v>
      </c>
      <c r="C17" s="52"/>
      <c r="D17" s="53"/>
      <c r="E17" s="53"/>
      <c r="F17" s="54"/>
      <c r="G17" s="55"/>
      <c r="H17" s="56"/>
      <c r="I17" s="56"/>
      <c r="J17" s="74"/>
      <c r="K17" s="75"/>
      <c r="L17" s="76"/>
    </row>
    <row r="18" customHeight="1" outlineLevel="1" spans="1:12">
      <c r="A18" s="50">
        <v>13</v>
      </c>
      <c r="B18" s="51" t="s">
        <v>32</v>
      </c>
      <c r="C18" s="52"/>
      <c r="D18" s="53"/>
      <c r="E18" s="53"/>
      <c r="F18" s="54"/>
      <c r="G18" s="55"/>
      <c r="H18" s="56"/>
      <c r="I18" s="56"/>
      <c r="J18" s="74"/>
      <c r="K18" s="75"/>
      <c r="L18" s="76"/>
    </row>
    <row r="19" customHeight="1" outlineLevel="1" spans="1:12">
      <c r="A19" s="50">
        <v>14</v>
      </c>
      <c r="B19" s="51" t="s">
        <v>33</v>
      </c>
      <c r="C19" s="52"/>
      <c r="D19" s="53"/>
      <c r="E19" s="53"/>
      <c r="F19" s="54"/>
      <c r="G19" s="55"/>
      <c r="H19" s="56"/>
      <c r="I19" s="56"/>
      <c r="J19" s="74"/>
      <c r="K19" s="75"/>
      <c r="L19" s="76"/>
    </row>
    <row r="20" customHeight="1" outlineLevel="1" spans="1:12">
      <c r="A20" s="50" t="s">
        <v>34</v>
      </c>
      <c r="B20" s="51" t="s">
        <v>35</v>
      </c>
      <c r="C20" s="52" t="s">
        <v>20</v>
      </c>
      <c r="D20" s="53">
        <v>8962.74</v>
      </c>
      <c r="E20" s="53">
        <v>16.71</v>
      </c>
      <c r="F20" s="54">
        <v>15.5</v>
      </c>
      <c r="G20" s="55">
        <f>ROUND(F20*D20,2)</f>
        <v>138922.47</v>
      </c>
      <c r="H20" s="56">
        <f>E20</f>
        <v>16.71</v>
      </c>
      <c r="I20" s="56">
        <f>H20*D20</f>
        <v>149767.3854</v>
      </c>
      <c r="J20" s="74">
        <f>I20-G20</f>
        <v>10844.9154</v>
      </c>
      <c r="K20" s="75">
        <f>J20/$I$5</f>
        <v>0.00250494396493579</v>
      </c>
      <c r="L20" s="76"/>
    </row>
    <row r="21" customHeight="1" outlineLevel="1" spans="1:12">
      <c r="A21" s="50" t="s">
        <v>36</v>
      </c>
      <c r="B21" s="51" t="s">
        <v>37</v>
      </c>
      <c r="C21" s="52" t="s">
        <v>20</v>
      </c>
      <c r="D21" s="53">
        <v>4481.37</v>
      </c>
      <c r="E21" s="53">
        <v>94.69</v>
      </c>
      <c r="F21" s="54">
        <v>88.5</v>
      </c>
      <c r="G21" s="55">
        <f>ROUND(F21*D21,2)</f>
        <v>396601.25</v>
      </c>
      <c r="H21" s="56">
        <f>E21</f>
        <v>94.69</v>
      </c>
      <c r="I21" s="56">
        <f>H21*D21</f>
        <v>424340.9253</v>
      </c>
      <c r="J21" s="74">
        <f>I21-G21</f>
        <v>27739.6753</v>
      </c>
      <c r="K21" s="75">
        <f>J21/$I$5</f>
        <v>0.00640727287112019</v>
      </c>
      <c r="L21" s="76"/>
    </row>
    <row r="22" customHeight="1" spans="1:12">
      <c r="A22" s="57" t="s">
        <v>38</v>
      </c>
      <c r="B22" s="58" t="s">
        <v>39</v>
      </c>
      <c r="C22" s="59"/>
      <c r="D22" s="60"/>
      <c r="E22" s="60"/>
      <c r="F22" s="61"/>
      <c r="G22" s="61">
        <f>G5</f>
        <v>4161826.7</v>
      </c>
      <c r="H22" s="61">
        <f>H5</f>
        <v>0</v>
      </c>
      <c r="I22" s="61">
        <f>I5</f>
        <v>4329404.3906</v>
      </c>
      <c r="J22" s="77"/>
      <c r="K22" s="78"/>
      <c r="L22" s="79"/>
    </row>
    <row r="23" customHeight="1" spans="1:12">
      <c r="A23" s="57" t="s">
        <v>40</v>
      </c>
      <c r="B23" s="62" t="s">
        <v>41</v>
      </c>
      <c r="C23" s="62"/>
      <c r="D23" s="63"/>
      <c r="E23" s="63"/>
      <c r="F23" s="64"/>
      <c r="G23" s="65">
        <v>0.09</v>
      </c>
      <c r="H23" s="63"/>
      <c r="I23" s="80">
        <v>0.09</v>
      </c>
      <c r="J23" s="81"/>
      <c r="K23" s="78"/>
      <c r="L23" s="79"/>
    </row>
    <row r="24" customHeight="1" spans="1:12">
      <c r="A24" s="57" t="s">
        <v>42</v>
      </c>
      <c r="B24" s="62" t="s">
        <v>43</v>
      </c>
      <c r="C24" s="62"/>
      <c r="D24" s="63"/>
      <c r="E24" s="63"/>
      <c r="F24" s="66"/>
      <c r="G24" s="66">
        <f>G22/1.09*0.09</f>
        <v>343637.066972477</v>
      </c>
      <c r="H24" s="66">
        <f>H22/1.09*0.09</f>
        <v>0</v>
      </c>
      <c r="I24" s="66">
        <f>I22/1.09*0.09</f>
        <v>357473.757022018</v>
      </c>
      <c r="J24" s="77"/>
      <c r="K24" s="78"/>
      <c r="L24" s="79"/>
    </row>
    <row r="25" customHeight="1" spans="1:12">
      <c r="A25" s="57" t="s">
        <v>44</v>
      </c>
      <c r="B25" s="62" t="s">
        <v>45</v>
      </c>
      <c r="C25" s="62"/>
      <c r="D25" s="63"/>
      <c r="E25" s="63"/>
      <c r="F25" s="66"/>
      <c r="G25" s="63"/>
      <c r="H25" s="63"/>
      <c r="I25" s="77"/>
      <c r="J25" s="77"/>
      <c r="K25" s="78"/>
      <c r="L25" s="79"/>
    </row>
  </sheetData>
  <mergeCells count="15">
    <mergeCell ref="A1:L1"/>
    <mergeCell ref="A2:B2"/>
    <mergeCell ref="C2:F2"/>
    <mergeCell ref="A3:A4"/>
    <mergeCell ref="B3:B4"/>
    <mergeCell ref="C3:C4"/>
    <mergeCell ref="D3:D4"/>
    <mergeCell ref="E3:E4"/>
    <mergeCell ref="F3:F4"/>
    <mergeCell ref="G2:G4"/>
    <mergeCell ref="H2:H4"/>
    <mergeCell ref="I2:I4"/>
    <mergeCell ref="J3:J4"/>
    <mergeCell ref="K3:K4"/>
    <mergeCell ref="L3:L4"/>
  </mergeCells>
  <printOptions horizontalCentered="1"/>
  <pageMargins left="0.747916666666667" right="0.747916666666667" top="0.786805555555556" bottom="0.590277777777778" header="0.393055555555556" footer="0.393055555555556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showOutlineSymbols="0" tabSelected="1" workbookViewId="0">
      <selection activeCell="G9" sqref="G9"/>
    </sheetView>
  </sheetViews>
  <sheetFormatPr defaultColWidth="9" defaultRowHeight="21.95" customHeight="1"/>
  <cols>
    <col min="1" max="1" width="9" style="1"/>
    <col min="2" max="2" width="24.25" style="2" customWidth="1"/>
    <col min="3" max="3" width="10.75" style="1" customWidth="1"/>
    <col min="4" max="4" width="10.375" style="1"/>
    <col min="5" max="5" width="15" style="1" customWidth="1"/>
    <col min="6" max="6" width="20.625" style="3" customWidth="1"/>
    <col min="7" max="7" width="14.875" style="1" customWidth="1"/>
    <col min="8" max="8" width="9" style="1"/>
    <col min="9" max="10" width="13.75" style="1"/>
    <col min="11" max="12" width="12.625" style="1"/>
    <col min="13" max="16384" width="9" style="1"/>
  </cols>
  <sheetData>
    <row r="1" customHeight="1" spans="1:7">
      <c r="A1" s="4" t="s">
        <v>46</v>
      </c>
      <c r="B1" s="5"/>
      <c r="C1" s="5"/>
      <c r="D1" s="5"/>
      <c r="E1" s="5"/>
      <c r="F1" s="5"/>
      <c r="G1" s="5"/>
    </row>
    <row r="2" customHeight="1" spans="1:7">
      <c r="A2" s="6" t="s">
        <v>47</v>
      </c>
      <c r="B2" s="6"/>
      <c r="C2" s="6"/>
      <c r="D2" s="6"/>
      <c r="E2" s="6"/>
      <c r="F2" s="6"/>
      <c r="G2" s="6"/>
    </row>
    <row r="3" customHeight="1" spans="1:7">
      <c r="A3" s="7" t="s">
        <v>7</v>
      </c>
      <c r="B3" s="8" t="s">
        <v>1</v>
      </c>
      <c r="C3" s="7" t="s">
        <v>9</v>
      </c>
      <c r="D3" s="9" t="s">
        <v>48</v>
      </c>
      <c r="E3" s="7" t="s">
        <v>49</v>
      </c>
      <c r="F3" s="7"/>
      <c r="G3" s="7" t="s">
        <v>15</v>
      </c>
    </row>
    <row r="4" customHeight="1" spans="1:7">
      <c r="A4" s="7"/>
      <c r="B4" s="8"/>
      <c r="C4" s="7"/>
      <c r="D4" s="9"/>
      <c r="E4" s="7" t="s">
        <v>50</v>
      </c>
      <c r="F4" s="8" t="s">
        <v>51</v>
      </c>
      <c r="G4" s="7"/>
    </row>
    <row r="5" ht="29" customHeight="1" spans="1:7">
      <c r="A5" s="10">
        <v>1</v>
      </c>
      <c r="B5" s="19" t="s">
        <v>52</v>
      </c>
      <c r="C5" s="10" t="s">
        <v>53</v>
      </c>
      <c r="D5" s="11">
        <v>120.615838073771</v>
      </c>
      <c r="E5" s="11">
        <v>3976.5</v>
      </c>
      <c r="F5" s="12">
        <f t="shared" ref="F5:F9" si="0">D5*E5</f>
        <v>479628.88010035</v>
      </c>
      <c r="G5" s="13"/>
    </row>
    <row r="6" ht="29" customHeight="1" spans="1:7">
      <c r="A6" s="10">
        <v>2</v>
      </c>
      <c r="B6" s="19" t="s">
        <v>54</v>
      </c>
      <c r="C6" s="10" t="s">
        <v>53</v>
      </c>
      <c r="D6" s="11">
        <v>1015.86074875665</v>
      </c>
      <c r="E6" s="11">
        <v>3991.5</v>
      </c>
      <c r="F6" s="12">
        <f t="shared" si="0"/>
        <v>4054808.17866217</v>
      </c>
      <c r="G6" s="13"/>
    </row>
    <row r="7" ht="29" customHeight="1" spans="1:7">
      <c r="A7" s="10">
        <v>3</v>
      </c>
      <c r="B7" s="19" t="s">
        <v>55</v>
      </c>
      <c r="C7" s="10" t="s">
        <v>53</v>
      </c>
      <c r="D7" s="11">
        <v>1444.23553650894</v>
      </c>
      <c r="E7" s="11">
        <v>3763.73</v>
      </c>
      <c r="F7" s="12">
        <f t="shared" si="0"/>
        <v>5435712.61582479</v>
      </c>
      <c r="G7" s="13"/>
    </row>
    <row r="8" ht="29" customHeight="1" spans="1:7">
      <c r="A8" s="10">
        <v>4</v>
      </c>
      <c r="B8" s="19" t="s">
        <v>56</v>
      </c>
      <c r="C8" s="10" t="s">
        <v>53</v>
      </c>
      <c r="D8" s="11">
        <v>387.38484590227</v>
      </c>
      <c r="E8" s="11">
        <v>3723.73</v>
      </c>
      <c r="F8" s="12">
        <f t="shared" si="0"/>
        <v>1442516.57223166</v>
      </c>
      <c r="G8" s="13"/>
    </row>
    <row r="9" ht="29" customHeight="1" spans="1:7">
      <c r="A9" s="10">
        <v>5</v>
      </c>
      <c r="B9" s="19" t="s">
        <v>57</v>
      </c>
      <c r="C9" s="10" t="s">
        <v>53</v>
      </c>
      <c r="D9" s="11">
        <v>1384.08263075836</v>
      </c>
      <c r="E9" s="11">
        <v>3713.73</v>
      </c>
      <c r="F9" s="12">
        <f t="shared" si="0"/>
        <v>5140109.18832624</v>
      </c>
      <c r="G9" s="13"/>
    </row>
    <row r="10" customHeight="1" spans="1:9">
      <c r="A10" s="10">
        <v>6</v>
      </c>
      <c r="B10" s="14" t="s">
        <v>45</v>
      </c>
      <c r="C10" s="15" t="s">
        <v>58</v>
      </c>
      <c r="D10" s="16"/>
      <c r="E10" s="17"/>
      <c r="F10" s="17">
        <f>SUM(F5:F9)</f>
        <v>16552775.4351452</v>
      </c>
      <c r="G10" s="13"/>
      <c r="I10" s="18"/>
    </row>
  </sheetData>
  <mergeCells count="8">
    <mergeCell ref="A1:G1"/>
    <mergeCell ref="A2:G2"/>
    <mergeCell ref="E3:F3"/>
    <mergeCell ref="A3:A4"/>
    <mergeCell ref="B3:B4"/>
    <mergeCell ref="C3:C4"/>
    <mergeCell ref="D3:D4"/>
    <mergeCell ref="G3:G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showOutlineSymbols="0" workbookViewId="0">
      <selection activeCell="M11" sqref="M11"/>
    </sheetView>
  </sheetViews>
  <sheetFormatPr defaultColWidth="9" defaultRowHeight="21.95" customHeight="1"/>
  <cols>
    <col min="1" max="1" width="9" style="1"/>
    <col min="2" max="2" width="24.25" style="2" customWidth="1"/>
    <col min="3" max="3" width="10.75" style="1" customWidth="1"/>
    <col min="4" max="4" width="10.375" style="1"/>
    <col min="5" max="5" width="15" style="1" customWidth="1"/>
    <col min="6" max="6" width="20.625" style="3" customWidth="1"/>
    <col min="7" max="7" width="14.875" style="1" customWidth="1"/>
    <col min="8" max="8" width="9" style="1"/>
    <col min="9" max="10" width="13.75" style="1"/>
    <col min="11" max="12" width="12.625" style="1"/>
    <col min="13" max="16384" width="9" style="1"/>
  </cols>
  <sheetData>
    <row r="1" customHeight="1" spans="1:7">
      <c r="A1" s="4" t="s">
        <v>59</v>
      </c>
      <c r="B1" s="5"/>
      <c r="C1" s="5"/>
      <c r="D1" s="5"/>
      <c r="E1" s="5"/>
      <c r="F1" s="5"/>
      <c r="G1" s="5"/>
    </row>
    <row r="2" customHeight="1" spans="1:7">
      <c r="A2" s="6" t="s">
        <v>60</v>
      </c>
      <c r="B2" s="6"/>
      <c r="C2" s="6"/>
      <c r="D2" s="6"/>
      <c r="E2" s="6"/>
      <c r="F2" s="6"/>
      <c r="G2" s="6"/>
    </row>
    <row r="3" customHeight="1" spans="1:7">
      <c r="A3" s="7" t="s">
        <v>7</v>
      </c>
      <c r="B3" s="8" t="s">
        <v>1</v>
      </c>
      <c r="C3" s="7" t="s">
        <v>9</v>
      </c>
      <c r="D3" s="9" t="s">
        <v>48</v>
      </c>
      <c r="E3" s="7" t="s">
        <v>49</v>
      </c>
      <c r="F3" s="7"/>
      <c r="G3" s="7" t="s">
        <v>15</v>
      </c>
    </row>
    <row r="4" customHeight="1" spans="1:7">
      <c r="A4" s="7"/>
      <c r="B4" s="8"/>
      <c r="C4" s="7"/>
      <c r="D4" s="9"/>
      <c r="E4" s="7" t="s">
        <v>50</v>
      </c>
      <c r="F4" s="8" t="s">
        <v>51</v>
      </c>
      <c r="G4" s="7"/>
    </row>
    <row r="5" ht="29" customHeight="1" spans="1:7">
      <c r="A5" s="10">
        <v>1</v>
      </c>
      <c r="B5" s="10" t="s">
        <v>61</v>
      </c>
      <c r="C5" s="10" t="s">
        <v>20</v>
      </c>
      <c r="D5" s="11">
        <v>761.587382696751</v>
      </c>
      <c r="E5" s="11">
        <v>260.52</v>
      </c>
      <c r="F5" s="12">
        <f t="shared" ref="F5:F18" si="0">D5*E5</f>
        <v>198408.744940158</v>
      </c>
      <c r="G5" s="13"/>
    </row>
    <row r="6" ht="29" customHeight="1" spans="1:7">
      <c r="A6" s="10">
        <v>2</v>
      </c>
      <c r="B6" s="10" t="s">
        <v>62</v>
      </c>
      <c r="C6" s="10" t="s">
        <v>20</v>
      </c>
      <c r="D6" s="11">
        <v>2567.53</v>
      </c>
      <c r="E6" s="11">
        <v>220.16</v>
      </c>
      <c r="F6" s="12">
        <f t="shared" si="0"/>
        <v>565267.4048</v>
      </c>
      <c r="G6" s="13"/>
    </row>
    <row r="7" ht="29" customHeight="1" spans="1:7">
      <c r="A7" s="10">
        <v>3</v>
      </c>
      <c r="B7" s="10" t="s">
        <v>63</v>
      </c>
      <c r="C7" s="10" t="s">
        <v>20</v>
      </c>
      <c r="D7" s="11">
        <f>4567.52940622895-D6</f>
        <v>1999.99940622895</v>
      </c>
      <c r="E7" s="11">
        <v>234.73</v>
      </c>
      <c r="F7" s="12">
        <f t="shared" si="0"/>
        <v>469459.860624121</v>
      </c>
      <c r="G7" s="13"/>
    </row>
    <row r="8" ht="29" customHeight="1" spans="1:7">
      <c r="A8" s="10">
        <v>4</v>
      </c>
      <c r="B8" s="10" t="s">
        <v>64</v>
      </c>
      <c r="C8" s="10" t="s">
        <v>20</v>
      </c>
      <c r="D8" s="11">
        <v>49.4098145439401</v>
      </c>
      <c r="E8" s="11">
        <v>1234.36</v>
      </c>
      <c r="F8" s="12">
        <f t="shared" si="0"/>
        <v>60989.4986804579</v>
      </c>
      <c r="G8" s="13"/>
    </row>
    <row r="9" ht="29" customHeight="1" spans="1:7">
      <c r="A9" s="10">
        <v>5</v>
      </c>
      <c r="B9" s="10" t="s">
        <v>65</v>
      </c>
      <c r="C9" s="10" t="s">
        <v>20</v>
      </c>
      <c r="D9" s="11">
        <v>9040.67119653037</v>
      </c>
      <c r="E9" s="11">
        <v>291.88</v>
      </c>
      <c r="F9" s="12">
        <f t="shared" si="0"/>
        <v>2638791.10884328</v>
      </c>
      <c r="G9" s="13"/>
    </row>
    <row r="10" ht="29" customHeight="1" spans="1:7">
      <c r="A10" s="10">
        <v>6</v>
      </c>
      <c r="B10" s="10" t="s">
        <v>66</v>
      </c>
      <c r="C10" s="10" t="s">
        <v>53</v>
      </c>
      <c r="D10" s="11">
        <v>826.402544</v>
      </c>
      <c r="E10" s="11">
        <v>384.2</v>
      </c>
      <c r="F10" s="12">
        <f t="shared" si="0"/>
        <v>317503.8574048</v>
      </c>
      <c r="G10" s="13"/>
    </row>
    <row r="11" ht="29" customHeight="1" spans="1:7">
      <c r="A11" s="10">
        <v>7</v>
      </c>
      <c r="B11" s="10" t="s">
        <v>67</v>
      </c>
      <c r="C11" s="10" t="s">
        <v>20</v>
      </c>
      <c r="D11" s="11">
        <v>253.057</v>
      </c>
      <c r="E11" s="11">
        <v>221.71</v>
      </c>
      <c r="F11" s="12">
        <f t="shared" si="0"/>
        <v>56105.26747</v>
      </c>
      <c r="G11" s="13"/>
    </row>
    <row r="12" ht="29" customHeight="1" spans="1:7">
      <c r="A12" s="10">
        <v>8</v>
      </c>
      <c r="B12" s="10" t="s">
        <v>68</v>
      </c>
      <c r="C12" s="10" t="s">
        <v>20</v>
      </c>
      <c r="D12" s="11">
        <v>970.345</v>
      </c>
      <c r="E12" s="11">
        <v>178.99</v>
      </c>
      <c r="F12" s="12">
        <f t="shared" si="0"/>
        <v>173682.05155</v>
      </c>
      <c r="G12" s="13"/>
    </row>
    <row r="13" ht="29" customHeight="1" spans="1:7">
      <c r="A13" s="10">
        <v>9</v>
      </c>
      <c r="B13" s="10" t="s">
        <v>69</v>
      </c>
      <c r="C13" s="10" t="s">
        <v>20</v>
      </c>
      <c r="D13" s="11">
        <v>2036.721</v>
      </c>
      <c r="E13" s="11">
        <v>471.21</v>
      </c>
      <c r="F13" s="12">
        <f t="shared" si="0"/>
        <v>959723.30241</v>
      </c>
      <c r="G13" s="13"/>
    </row>
    <row r="14" ht="29" customHeight="1" spans="1:7">
      <c r="A14" s="10">
        <v>10</v>
      </c>
      <c r="B14" s="10" t="s">
        <v>70</v>
      </c>
      <c r="C14" s="10" t="s">
        <v>20</v>
      </c>
      <c r="D14" s="11">
        <v>397.687</v>
      </c>
      <c r="E14" s="11">
        <v>476.86</v>
      </c>
      <c r="F14" s="12">
        <f t="shared" si="0"/>
        <v>189641.02282</v>
      </c>
      <c r="G14" s="13"/>
    </row>
    <row r="15" ht="29" customHeight="1" spans="1:7">
      <c r="A15" s="10">
        <v>11</v>
      </c>
      <c r="B15" s="10" t="s">
        <v>71</v>
      </c>
      <c r="C15" s="10" t="s">
        <v>20</v>
      </c>
      <c r="D15" s="11">
        <v>1155.954</v>
      </c>
      <c r="E15" s="11">
        <v>551.44</v>
      </c>
      <c r="F15" s="12">
        <f t="shared" si="0"/>
        <v>637439.27376</v>
      </c>
      <c r="G15" s="13"/>
    </row>
    <row r="16" ht="29" customHeight="1" spans="1:7">
      <c r="A16" s="10">
        <v>12</v>
      </c>
      <c r="B16" s="10" t="s">
        <v>72</v>
      </c>
      <c r="C16" s="10" t="s">
        <v>20</v>
      </c>
      <c r="D16" s="11">
        <v>756.466</v>
      </c>
      <c r="E16" s="11">
        <v>560.48</v>
      </c>
      <c r="F16" s="12">
        <f t="shared" si="0"/>
        <v>423984.06368</v>
      </c>
      <c r="G16" s="13"/>
    </row>
    <row r="17" ht="29" customHeight="1" spans="1:7">
      <c r="A17" s="10">
        <v>13</v>
      </c>
      <c r="B17" s="10" t="s">
        <v>73</v>
      </c>
      <c r="C17" s="10" t="s">
        <v>20</v>
      </c>
      <c r="D17" s="11">
        <v>1985.598</v>
      </c>
      <c r="E17" s="11">
        <v>431.66</v>
      </c>
      <c r="F17" s="12">
        <f t="shared" si="0"/>
        <v>857103.23268</v>
      </c>
      <c r="G17" s="13"/>
    </row>
    <row r="18" ht="29" customHeight="1" spans="1:7">
      <c r="A18" s="10">
        <v>14</v>
      </c>
      <c r="B18" s="10" t="s">
        <v>74</v>
      </c>
      <c r="C18" s="10" t="s">
        <v>20</v>
      </c>
      <c r="D18" s="11">
        <v>6.686</v>
      </c>
      <c r="E18" s="11">
        <v>540.14</v>
      </c>
      <c r="F18" s="12">
        <f t="shared" si="0"/>
        <v>3611.37604</v>
      </c>
      <c r="G18" s="13"/>
    </row>
    <row r="19" customHeight="1" spans="1:9">
      <c r="A19" s="10">
        <v>15</v>
      </c>
      <c r="B19" s="14" t="s">
        <v>45</v>
      </c>
      <c r="C19" s="15" t="s">
        <v>58</v>
      </c>
      <c r="D19" s="16"/>
      <c r="E19" s="17"/>
      <c r="F19" s="17">
        <f>SUM(F5:F18)</f>
        <v>7551710.06570282</v>
      </c>
      <c r="G19" s="13"/>
      <c r="I19" s="18"/>
    </row>
  </sheetData>
  <mergeCells count="8">
    <mergeCell ref="A1:G1"/>
    <mergeCell ref="A2:G2"/>
    <mergeCell ref="E3:F3"/>
    <mergeCell ref="A3:A4"/>
    <mergeCell ref="B3:B4"/>
    <mergeCell ref="C3:C4"/>
    <mergeCell ref="D3:D4"/>
    <mergeCell ref="G3:G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控制价分析表</vt:lpstr>
      <vt:lpstr>地下钢筋</vt:lpstr>
      <vt:lpstr>地上砂浆水泥砂石砌体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土豆</cp:lastModifiedBy>
  <cp:revision>0</cp:revision>
  <dcterms:created xsi:type="dcterms:W3CDTF">2006-09-16T00:00:00Z</dcterms:created>
  <cp:lastPrinted>2023-12-14T10:22:00Z</cp:lastPrinted>
  <dcterms:modified xsi:type="dcterms:W3CDTF">2024-12-18T03:17:52Z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DFD2B06E1F6B42B881C2E748123F78D1_13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